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ous2BZ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<sst xmlns="http://schemas.openxmlformats.org/spreadsheetml/2006/main" count="151" uniqueCount="125">
  <si>
    <t xml:space="preserve">Feuille calcul des coupoles</t>
  </si>
  <si>
    <r>
      <rPr>
        <b val="true"/>
        <sz val="10"/>
        <rFont val="Arial"/>
        <family val="2"/>
        <charset val="1"/>
      </rPr>
      <t xml:space="preserve">COUPOLE   </t>
    </r>
    <r>
      <rPr>
        <b val="true"/>
        <u val="single"/>
        <sz val="10"/>
        <rFont val="Arial"/>
        <family val="2"/>
        <charset val="1"/>
      </rPr>
      <t xml:space="preserve">SPHERIQUE</t>
    </r>
  </si>
  <si>
    <t xml:space="preserve">(1)</t>
  </si>
  <si>
    <t xml:space="preserve">unité</t>
  </si>
  <si>
    <t xml:space="preserve">Données  a :</t>
  </si>
  <si>
    <t xml:space="preserve">cm</t>
  </si>
  <si>
    <t xml:space="preserve">pw protection</t>
  </si>
  <si>
    <t xml:space="preserve">CalcSphera3cm.xls</t>
  </si>
  <si>
    <t xml:space="preserve">Rc (coupole :</t>
  </si>
  <si>
    <t xml:space="preserve">bbz</t>
  </si>
  <si>
    <t xml:space="preserve">rayon centré</t>
  </si>
  <si>
    <t xml:space="preserve">(3)</t>
  </si>
  <si>
    <t xml:space="preserve">épaisseur ep (généralt = a</t>
  </si>
  <si>
    <t xml:space="preserve">(plan Vertical</t>
  </si>
  <si>
    <t xml:space="preserve">(plan Horizontal</t>
  </si>
  <si>
    <t xml:space="preserve">déviation  2α : </t>
  </si>
  <si>
    <r>
      <rPr>
        <sz val="10"/>
        <rFont val="Arial"/>
        <family val="2"/>
        <charset val="1"/>
      </rPr>
      <t xml:space="preserve">déviation  2</t>
    </r>
    <r>
      <rPr>
        <sz val="10"/>
        <rFont val="utkal"/>
        <family val="0"/>
        <charset val="1"/>
      </rPr>
      <t xml:space="preserve">β :</t>
    </r>
  </si>
  <si>
    <t xml:space="preserve">degré</t>
  </si>
  <si>
    <t xml:space="preserve"> en général  β = α  mais</t>
  </si>
  <si>
    <t xml:space="preserve">cste</t>
  </si>
  <si>
    <t xml:space="preserve">Pi()/180</t>
  </si>
  <si>
    <t xml:space="preserve">ici β diffère de α  sur le dernier rang 60-80°</t>
  </si>
  <si>
    <r>
      <rPr>
        <sz val="10"/>
        <rFont val="Arial"/>
        <family val="2"/>
        <charset val="1"/>
      </rPr>
      <t xml:space="preserve">1/ </t>
    </r>
    <r>
      <rPr>
        <b val="true"/>
        <sz val="10"/>
        <rFont val="Arial"/>
        <family val="2"/>
        <charset val="1"/>
      </rPr>
      <t xml:space="preserve">d’où</t>
    </r>
    <r>
      <rPr>
        <sz val="10"/>
        <rFont val="Arial"/>
        <family val="2"/>
        <charset val="1"/>
      </rPr>
      <t xml:space="preserve"> la</t>
    </r>
  </si>
  <si>
    <r>
      <rPr>
        <b val="true"/>
        <sz val="10"/>
        <rFont val="Arial"/>
        <family val="2"/>
        <charset val="1"/>
      </rPr>
      <t xml:space="preserve">Hauteur</t>
    </r>
    <r>
      <rPr>
        <sz val="10"/>
        <rFont val="Arial"/>
        <family val="2"/>
        <charset val="1"/>
      </rPr>
      <t xml:space="preserve"> des pièces (a=2Rc*sin(α) ; b=a+2*ep*sin(α))</t>
    </r>
  </si>
  <si>
    <t xml:space="preserve">(4)</t>
  </si>
  <si>
    <t xml:space="preserve">(5)</t>
  </si>
  <si>
    <t xml:space="preserve">h int bloc=a</t>
  </si>
  <si>
    <t xml:space="preserve">h ext bloc=b =</t>
  </si>
  <si>
    <t xml:space="preserve">(en face interne)</t>
  </si>
  <si>
    <t xml:space="preserve">(en face externe)</t>
  </si>
  <si>
    <r>
      <rPr>
        <sz val="10"/>
        <rFont val="Arial"/>
        <family val="2"/>
        <charset val="1"/>
      </rPr>
      <t xml:space="preserve">2/ </t>
    </r>
    <r>
      <rPr>
        <b val="true"/>
        <sz val="10"/>
        <rFont val="Arial"/>
        <family val="2"/>
        <charset val="1"/>
      </rPr>
      <t xml:space="preserve">d’où</t>
    </r>
    <r>
      <rPr>
        <sz val="10"/>
        <rFont val="Arial"/>
        <family val="2"/>
        <charset val="1"/>
      </rPr>
      <t xml:space="preserve"> la</t>
    </r>
  </si>
  <si>
    <r>
      <rPr>
        <b val="true"/>
        <sz val="10"/>
        <rFont val="Arial"/>
        <family val="2"/>
        <charset val="1"/>
      </rPr>
      <t xml:space="preserve">Largeur </t>
    </r>
    <r>
      <rPr>
        <sz val="10"/>
        <rFont val="Arial"/>
        <family val="2"/>
        <charset val="1"/>
      </rPr>
      <t xml:space="preserve">des pièces (a=2Rc*sin(β ) ; b=a+2*ep*tan(β ))</t>
    </r>
  </si>
  <si>
    <t xml:space="preserve">a) à la base (Equateur)</t>
  </si>
  <si>
    <t xml:space="preserve">(6)</t>
  </si>
  <si>
    <t xml:space="preserve">(7)</t>
  </si>
  <si>
    <t xml:space="preserve">φ=0</t>
  </si>
  <si>
    <t xml:space="preserve">h int </t>
  </si>
  <si>
    <t xml:space="preserve">h ext </t>
  </si>
  <si>
    <t xml:space="preserve">Formules</t>
  </si>
  <si>
    <t xml:space="preserve">(1) Rc=(a/2)/sin(α) ; Rc est déduit de a et α </t>
  </si>
  <si>
    <t xml:space="preserve">(2) pour décentrde rapport 4/5 on a k=2*(rapp- 1/2)=0,6 ; Rdc décentré = (1+k)*Rc</t>
  </si>
  <si>
    <t xml:space="preserve">(3) ep épaisseur donnée, la plupart du temps = a</t>
  </si>
  <si>
    <t xml:space="preserve">(4) hauteur face avant hav= 2*Rdc*sin(α)</t>
  </si>
  <si>
    <t xml:space="preserve">(5) hauteur face arrière har=hav+2*ep*sin(α)</t>
  </si>
  <si>
    <t xml:space="preserve">(6) larg face avant largav=2*Rc*sin(β) </t>
  </si>
  <si>
    <t xml:space="preserve">(7) larg face arrière largar=largav+2*ep*sin(β)</t>
  </si>
  <si>
    <t xml:space="preserve">(8) à(11) calcul des coordonnées cartésiennes des sommets</t>
  </si>
  <si>
    <t xml:space="preserve">(12) et (13) largeur</t>
  </si>
  <si>
    <t xml:space="preserve">(14) onglet β pour courbure d’un rang horizontal</t>
  </si>
  <si>
    <t xml:space="preserve">(15) pincement γ (rapprochement des méridiens</t>
  </si>
  <si>
    <t xml:space="preserve">b) selon la latitude φ   (φ’ diffère de φ pour les ogives)</t>
  </si>
  <si>
    <t xml:space="preserve">   ===sommets sur sphères===</t>
  </si>
  <si>
    <t xml:space="preserve">    position sur coupole</t>
  </si>
  <si>
    <t xml:space="preserve">onglet</t>
  </si>
  <si>
    <t xml:space="preserve">Pincemt</t>
  </si>
  <si>
    <t xml:space="preserve">arête s/méridien</t>
  </si>
  <si>
    <t xml:space="preserve">s/cercle horiz.tal</t>
  </si>
  <si>
    <t xml:space="preserve">calculs intermédiaires ds coupemérid</t>
  </si>
  <si>
    <t xml:space="preserve">décentrécentré</t>
  </si>
  <si>
    <t xml:space="preserve">centré</t>
  </si>
  <si>
    <t xml:space="preserve">Vertict</t>
  </si>
  <si>
    <t xml:space="preserve">Horizt</t>
  </si>
  <si>
    <t xml:space="preserve">      hauteurs</t>
  </si>
  <si>
    <t xml:space="preserve">      largeurs</t>
  </si>
  <si>
    <t xml:space="preserve">coord dans repère axe coupole</t>
  </si>
  <si>
    <t xml:space="preserve"> φ’</t>
  </si>
  <si>
    <t xml:space="preserve">  φ (latitude)</t>
  </si>
  <si>
    <t xml:space="preserve">α</t>
  </si>
  <si>
    <t xml:space="preserve">β</t>
  </si>
  <si>
    <t xml:space="preserve">γ</t>
  </si>
  <si>
    <t xml:space="preserve">   h intérieur</t>
  </si>
  <si>
    <t xml:space="preserve">h extérieur</t>
  </si>
  <si>
    <t xml:space="preserve">   l intérieur</t>
  </si>
  <si>
    <t xml:space="preserve"> l extérieur</t>
  </si>
  <si>
    <t xml:space="preserve">sur méridien inter</t>
  </si>
  <si>
    <t xml:space="preserve">sur méridien exter</t>
  </si>
  <si>
    <t xml:space="preserve">(rappel)</t>
  </si>
  <si>
    <t xml:space="preserve">haut et bas</t>
  </si>
  <si>
    <t xml:space="preserve">y</t>
  </si>
  <si>
    <t xml:space="preserve">x=R(rang)</t>
  </si>
  <si>
    <t xml:space="preserve">(14)</t>
  </si>
  <si>
    <t xml:space="preserve">(15)</t>
  </si>
  <si>
    <t xml:space="preserve">(12)</t>
  </si>
  <si>
    <t xml:space="preserve">(13)</t>
  </si>
  <si>
    <t xml:space="preserve">vérif β</t>
  </si>
  <si>
    <t xml:space="preserve">(8)</t>
  </si>
  <si>
    <t xml:space="preserve">(9)</t>
  </si>
  <si>
    <t xml:space="preserve">(10)</t>
  </si>
  <si>
    <t xml:space="preserve">(11)</t>
  </si>
  <si>
    <t xml:space="preserve">rang</t>
  </si>
  <si>
    <t xml:space="preserve">degrés</t>
  </si>
  <si>
    <t xml:space="preserve">2BZE</t>
  </si>
  <si>
    <t xml:space="preserve">2BZD</t>
  </si>
  <si>
    <t xml:space="preserve">(* à 50°)</t>
  </si>
  <si>
    <t xml:space="preserve">2BZC</t>
  </si>
  <si>
    <t xml:space="preserve">(* à 30°)</t>
  </si>
  <si>
    <t xml:space="preserve">2BZB</t>
  </si>
  <si>
    <t xml:space="preserve">(* à 10°)</t>
  </si>
  <si>
    <t xml:space="preserve">modif :</t>
  </si>
  <si>
    <t xml:space="preserve">comme  largeurs de bloc du rang 2BZE à moins de 1 cm, on modif le découpage angulaire horizt</t>
  </si>
  <si>
    <t xml:space="preserve">c) 4ème et dernier rang constitué alors de seulement 9 blocs, pour cela β est x 2 : par ex. à 40° si précédt β valait 20°</t>
  </si>
  <si>
    <t xml:space="preserve">ces nouvelles valeurs remplacent les précédentes ci-dessus</t>
  </si>
  <si>
    <t xml:space="preserve">angle φ’</t>
  </si>
  <si>
    <t xml:space="preserve">hauteur inter</t>
  </si>
  <si>
    <t xml:space="preserve">hauteur exter</t>
  </si>
  <si>
    <t xml:space="preserve">largeur inter</t>
  </si>
  <si>
    <t xml:space="preserve">largeur exter</t>
  </si>
  <si>
    <t xml:space="preserve">rep décentré</t>
  </si>
  <si>
    <t xml:space="preserve">rep centré/axe</t>
  </si>
  <si>
    <t xml:space="preserve">2BZD, 2BZC et 2BZB comme ci-dessus</t>
  </si>
  <si>
    <t xml:space="preserve">(*) Valeurs des largeurs et des angles onglet et biseau moyen à mi hauteur des blocs </t>
  </si>
  <si>
    <t xml:space="preserve">exemple des blocs 2ZBC :</t>
  </si>
  <si>
    <t xml:space="preserve">Hauteur inter et exter 3 et 4,04 cm</t>
  </si>
  <si>
    <t xml:space="preserve">a=2Rsin(alfa)</t>
  </si>
  <si>
    <t xml:space="preserve">b=a+2*ep*tan(alfa)</t>
  </si>
  <si>
    <t xml:space="preserve">Largeur inter 2,82 cm à φ=20° et 2,3 cm à φ=40°</t>
  </si>
  <si>
    <t xml:space="preserve">R=a/2/sin(alfa)</t>
  </si>
  <si>
    <t xml:space="preserve">ep=(b-a)/2/tan(alfa)</t>
  </si>
  <si>
    <t xml:space="preserve">Largeur exter 3,80 cm à φ=20° et 3,10 cm à φ=40°</t>
  </si>
  <si>
    <t xml:space="preserve">sin(alfa)=a/2/R</t>
  </si>
  <si>
    <t xml:space="preserve">Arêtes radiales # épaisseur # 3 cm</t>
  </si>
  <si>
    <t xml:space="preserve">α  </t>
  </si>
  <si>
    <t xml:space="preserve">dans la section trapèze des profilés</t>
  </si>
  <si>
    <t xml:space="preserve">inclinaison lame de scie</t>
  </si>
  <si>
    <t xml:space="preserve">incidence profilé (cales à placer sur le traîneau de la scie)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</si>
</sst>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"/>
    <numFmt numFmtId="166" formatCode="0.000"/>
    <numFmt numFmtId="167" formatCode="General"/>
    <numFmt numFmtId="168" formatCode="0.0000"/>
    <numFmt numFmtId="169" formatCode="0.00"/>
    <numFmt numFmtId="170" formatCode="0.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0"/>
      <name val="Arial"/>
      <family val="2"/>
      <charset val="1"/>
    </font>
    <font>
      <u val="single"/>
      <sz val="10"/>
      <name val="Arial"/>
      <family val="2"/>
      <charset val="1"/>
    </font>
    <font>
      <sz val="10"/>
      <name val="utkal"/>
      <family val="0"/>
      <charset val="1"/>
    </font>
    <font>
      <sz val="10"/>
      <name val="Ubuntu"/>
      <family val="0"/>
      <charset val="1"/>
    </font>
    <font>
      <i val="true"/>
      <sz val="10"/>
      <name val="Arial"/>
      <family val="2"/>
      <charset val="1"/>
    </font>
    <font>
      <sz val="10"/>
      <color rgb="FFC9211E"/>
      <name val="Arial"/>
      <family val="2"/>
      <charset val="1"/>
    </font>
    <font>
      <sz val="12"/>
      <name val="Times New Roman"/>
      <family val="0"/>
    </font>
    <font>
      <sz val="12"/>
      <name val="utkal"/>
      <family val="0"/>
    </font>
  </fonts>
  <fills count="3">
    <fill>
      <patternFill patternType="none"/>
    </fill>
    <fill>
      <patternFill patternType="gray125"/>
    </fill>
    <fill>
      <patternFill patternType="solid">
        <fgColor rgb="FFFFFFA6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9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6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4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9" fontId="0" fillId="2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70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A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85680</xdr:colOff>
      <xdr:row>21</xdr:row>
      <xdr:rowOff>34200</xdr:rowOff>
    </xdr:from>
    <xdr:to>
      <xdr:col>1</xdr:col>
      <xdr:colOff>327600</xdr:colOff>
      <xdr:row>31</xdr:row>
      <xdr:rowOff>24840</xdr:rowOff>
    </xdr:to>
    <xdr:sp>
      <xdr:nvSpPr>
        <xdr:cNvPr id="0" name="CustomShape 1"/>
        <xdr:cNvSpPr/>
      </xdr:nvSpPr>
      <xdr:spPr>
        <a:xfrm>
          <a:off x="385920" y="3547440"/>
          <a:ext cx="241920" cy="1616400"/>
        </a:xfrm>
        <a:custGeom>
          <a:avLst/>
          <a:gdLst/>
          <a:ahLst/>
          <a:rect l="l" t="t" r="r" b="b"/>
          <a:pathLst>
            <a:path w="677" h="4495">
              <a:moveTo>
                <a:pt x="0" y="4494"/>
              </a:moveTo>
              <a:lnTo>
                <a:pt x="676" y="0"/>
              </a:lnTo>
              <a:lnTo>
                <a:pt x="585" y="0"/>
              </a:lnTo>
            </a:path>
          </a:pathLst>
        </a:custGeom>
        <a:noFill/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329040</xdr:colOff>
      <xdr:row>21</xdr:row>
      <xdr:rowOff>52200</xdr:rowOff>
    </xdr:from>
    <xdr:to>
      <xdr:col>3</xdr:col>
      <xdr:colOff>197640</xdr:colOff>
      <xdr:row>21</xdr:row>
      <xdr:rowOff>59040</xdr:rowOff>
    </xdr:to>
    <xdr:sp>
      <xdr:nvSpPr>
        <xdr:cNvPr id="1" name="Line 1"/>
        <xdr:cNvSpPr/>
      </xdr:nvSpPr>
      <xdr:spPr>
        <a:xfrm flipV="1">
          <a:off x="629280" y="3565440"/>
          <a:ext cx="747360" cy="684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</xdr:col>
      <xdr:colOff>197640</xdr:colOff>
      <xdr:row>21</xdr:row>
      <xdr:rowOff>32760</xdr:rowOff>
    </xdr:from>
    <xdr:to>
      <xdr:col>3</xdr:col>
      <xdr:colOff>408240</xdr:colOff>
      <xdr:row>31</xdr:row>
      <xdr:rowOff>13320</xdr:rowOff>
    </xdr:to>
    <xdr:sp>
      <xdr:nvSpPr>
        <xdr:cNvPr id="2" name="Line 1"/>
        <xdr:cNvSpPr/>
      </xdr:nvSpPr>
      <xdr:spPr>
        <a:xfrm>
          <a:off x="1376640" y="3546000"/>
          <a:ext cx="210600" cy="160632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105120</xdr:colOff>
      <xdr:row>31</xdr:row>
      <xdr:rowOff>19800</xdr:rowOff>
    </xdr:from>
    <xdr:to>
      <xdr:col>3</xdr:col>
      <xdr:colOff>358560</xdr:colOff>
      <xdr:row>31</xdr:row>
      <xdr:rowOff>19800</xdr:rowOff>
    </xdr:to>
    <xdr:sp>
      <xdr:nvSpPr>
        <xdr:cNvPr id="3" name="Line 1"/>
        <xdr:cNvSpPr/>
      </xdr:nvSpPr>
      <xdr:spPr>
        <a:xfrm flipH="1">
          <a:off x="405360" y="5158800"/>
          <a:ext cx="1132200" cy="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333000</xdr:colOff>
      <xdr:row>22</xdr:row>
      <xdr:rowOff>38880</xdr:rowOff>
    </xdr:from>
    <xdr:to>
      <xdr:col>3</xdr:col>
      <xdr:colOff>200160</xdr:colOff>
      <xdr:row>29</xdr:row>
      <xdr:rowOff>122040</xdr:rowOff>
    </xdr:to>
    <xdr:sp>
      <xdr:nvSpPr>
        <xdr:cNvPr id="4" name="CustomShape 1"/>
        <xdr:cNvSpPr/>
      </xdr:nvSpPr>
      <xdr:spPr>
        <a:xfrm>
          <a:off x="633240" y="3714840"/>
          <a:ext cx="745920" cy="1221120"/>
        </a:xfrm>
        <a:custGeom>
          <a:avLst/>
          <a:gdLst/>
          <a:ahLst/>
          <a:rect l="l" t="t" r="r" b="b"/>
          <a:pathLst>
            <a:path w="2077" h="3397">
              <a:moveTo>
                <a:pt x="0" y="3396"/>
              </a:moveTo>
              <a:lnTo>
                <a:pt x="2076" y="3396"/>
              </a:lnTo>
              <a:lnTo>
                <a:pt x="1653" y="36"/>
              </a:lnTo>
              <a:lnTo>
                <a:pt x="592" y="18"/>
              </a:lnTo>
              <a:lnTo>
                <a:pt x="611" y="0"/>
              </a:lnTo>
            </a:path>
          </a:pathLst>
        </a:custGeom>
        <a:noFill/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336960</xdr:colOff>
      <xdr:row>22</xdr:row>
      <xdr:rowOff>38880</xdr:rowOff>
    </xdr:from>
    <xdr:to>
      <xdr:col>2</xdr:col>
      <xdr:colOff>99000</xdr:colOff>
      <xdr:row>29</xdr:row>
      <xdr:rowOff>124560</xdr:rowOff>
    </xdr:to>
    <xdr:sp>
      <xdr:nvSpPr>
        <xdr:cNvPr id="5" name="Line 1"/>
        <xdr:cNvSpPr/>
      </xdr:nvSpPr>
      <xdr:spPr>
        <a:xfrm flipH="1">
          <a:off x="637200" y="3714840"/>
          <a:ext cx="173520" cy="122364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92160</xdr:colOff>
      <xdr:row>29</xdr:row>
      <xdr:rowOff>117000</xdr:rowOff>
    </xdr:from>
    <xdr:to>
      <xdr:col>1</xdr:col>
      <xdr:colOff>342360</xdr:colOff>
      <xdr:row>31</xdr:row>
      <xdr:rowOff>26280</xdr:rowOff>
    </xdr:to>
    <xdr:sp>
      <xdr:nvSpPr>
        <xdr:cNvPr id="6" name="Line 1"/>
        <xdr:cNvSpPr/>
      </xdr:nvSpPr>
      <xdr:spPr>
        <a:xfrm flipV="1">
          <a:off x="392400" y="4930920"/>
          <a:ext cx="250200" cy="23436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</xdr:col>
      <xdr:colOff>223920</xdr:colOff>
      <xdr:row>29</xdr:row>
      <xdr:rowOff>123480</xdr:rowOff>
    </xdr:from>
    <xdr:to>
      <xdr:col>3</xdr:col>
      <xdr:colOff>408240</xdr:colOff>
      <xdr:row>31</xdr:row>
      <xdr:rowOff>12960</xdr:rowOff>
    </xdr:to>
    <xdr:sp>
      <xdr:nvSpPr>
        <xdr:cNvPr id="7" name="Line 1"/>
        <xdr:cNvSpPr/>
      </xdr:nvSpPr>
      <xdr:spPr>
        <a:xfrm flipH="1" flipV="1">
          <a:off x="1402920" y="4937400"/>
          <a:ext cx="184320" cy="21456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3</xdr:col>
      <xdr:colOff>46440</xdr:colOff>
      <xdr:row>21</xdr:row>
      <xdr:rowOff>59040</xdr:rowOff>
    </xdr:from>
    <xdr:to>
      <xdr:col>3</xdr:col>
      <xdr:colOff>197640</xdr:colOff>
      <xdr:row>22</xdr:row>
      <xdr:rowOff>65160</xdr:rowOff>
    </xdr:to>
    <xdr:sp>
      <xdr:nvSpPr>
        <xdr:cNvPr id="8" name="Line 1"/>
        <xdr:cNvSpPr/>
      </xdr:nvSpPr>
      <xdr:spPr>
        <a:xfrm flipV="1">
          <a:off x="1225440" y="3572280"/>
          <a:ext cx="151200" cy="16884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342360</xdr:colOff>
      <xdr:row>21</xdr:row>
      <xdr:rowOff>72000</xdr:rowOff>
    </xdr:from>
    <xdr:to>
      <xdr:col>2</xdr:col>
      <xdr:colOff>115200</xdr:colOff>
      <xdr:row>22</xdr:row>
      <xdr:rowOff>45720</xdr:rowOff>
    </xdr:to>
    <xdr:sp>
      <xdr:nvSpPr>
        <xdr:cNvPr id="9" name="Line 1"/>
        <xdr:cNvSpPr/>
      </xdr:nvSpPr>
      <xdr:spPr>
        <a:xfrm flipH="1" flipV="1">
          <a:off x="642600" y="3585240"/>
          <a:ext cx="184320" cy="13644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2</xdr:col>
      <xdr:colOff>38520</xdr:colOff>
      <xdr:row>21</xdr:row>
      <xdr:rowOff>155160</xdr:rowOff>
    </xdr:from>
    <xdr:to>
      <xdr:col>3</xdr:col>
      <xdr:colOff>346680</xdr:colOff>
      <xdr:row>22</xdr:row>
      <xdr:rowOff>160560</xdr:rowOff>
    </xdr:to>
    <xdr:sp>
      <xdr:nvSpPr>
        <xdr:cNvPr id="10" name="CustomShape 1"/>
        <xdr:cNvSpPr/>
      </xdr:nvSpPr>
      <xdr:spPr>
        <a:xfrm>
          <a:off x="750240" y="3668400"/>
          <a:ext cx="775440" cy="168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larg av(φ )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328680</xdr:colOff>
      <xdr:row>30</xdr:row>
      <xdr:rowOff>149040</xdr:rowOff>
    </xdr:from>
    <xdr:to>
      <xdr:col>3</xdr:col>
      <xdr:colOff>225360</xdr:colOff>
      <xdr:row>31</xdr:row>
      <xdr:rowOff>154440</xdr:rowOff>
    </xdr:to>
    <xdr:sp>
      <xdr:nvSpPr>
        <xdr:cNvPr id="11" name="CustomShape 1"/>
        <xdr:cNvSpPr/>
      </xdr:nvSpPr>
      <xdr:spPr>
        <a:xfrm>
          <a:off x="628920" y="5125320"/>
          <a:ext cx="775440" cy="168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larg ar(φ )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19800</xdr:colOff>
      <xdr:row>26</xdr:row>
      <xdr:rowOff>18720</xdr:rowOff>
    </xdr:from>
    <xdr:to>
      <xdr:col>3</xdr:col>
      <xdr:colOff>327960</xdr:colOff>
      <xdr:row>27</xdr:row>
      <xdr:rowOff>24480</xdr:rowOff>
    </xdr:to>
    <xdr:sp>
      <xdr:nvSpPr>
        <xdr:cNvPr id="12" name="CustomShape 1"/>
        <xdr:cNvSpPr/>
      </xdr:nvSpPr>
      <xdr:spPr>
        <a:xfrm>
          <a:off x="731520" y="4344840"/>
          <a:ext cx="775440" cy="168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épaisseur=a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25560</xdr:colOff>
      <xdr:row>19</xdr:row>
      <xdr:rowOff>155160</xdr:rowOff>
    </xdr:from>
    <xdr:to>
      <xdr:col>3</xdr:col>
      <xdr:colOff>333720</xdr:colOff>
      <xdr:row>20</xdr:row>
      <xdr:rowOff>160560</xdr:rowOff>
    </xdr:to>
    <xdr:sp>
      <xdr:nvSpPr>
        <xdr:cNvPr id="13" name="CustomShape 1"/>
        <xdr:cNvSpPr/>
      </xdr:nvSpPr>
      <xdr:spPr>
        <a:xfrm>
          <a:off x="737280" y="3343320"/>
          <a:ext cx="775440" cy="168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larg ar(φ )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1</xdr:col>
      <xdr:colOff>410760</xdr:colOff>
      <xdr:row>28</xdr:row>
      <xdr:rowOff>90360</xdr:rowOff>
    </xdr:from>
    <xdr:to>
      <xdr:col>3</xdr:col>
      <xdr:colOff>307440</xdr:colOff>
      <xdr:row>29</xdr:row>
      <xdr:rowOff>95760</xdr:rowOff>
    </xdr:to>
    <xdr:sp>
      <xdr:nvSpPr>
        <xdr:cNvPr id="14" name="CustomShape 1"/>
        <xdr:cNvSpPr/>
      </xdr:nvSpPr>
      <xdr:spPr>
        <a:xfrm>
          <a:off x="711000" y="4741560"/>
          <a:ext cx="775440" cy="168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larg av(φ )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3</xdr:col>
      <xdr:colOff>342000</xdr:colOff>
      <xdr:row>24</xdr:row>
      <xdr:rowOff>12600</xdr:rowOff>
    </xdr:from>
    <xdr:to>
      <xdr:col>5</xdr:col>
      <xdr:colOff>182880</xdr:colOff>
      <xdr:row>25</xdr:row>
      <xdr:rowOff>18360</xdr:rowOff>
    </xdr:to>
    <xdr:sp>
      <xdr:nvSpPr>
        <xdr:cNvPr id="15" name="CustomShape 1"/>
        <xdr:cNvSpPr/>
      </xdr:nvSpPr>
      <xdr:spPr>
        <a:xfrm>
          <a:off x="1521000" y="4013640"/>
          <a:ext cx="775440" cy="168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h av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52200</xdr:colOff>
      <xdr:row>25</xdr:row>
      <xdr:rowOff>103680</xdr:rowOff>
    </xdr:from>
    <xdr:to>
      <xdr:col>5</xdr:col>
      <xdr:colOff>360360</xdr:colOff>
      <xdr:row>26</xdr:row>
      <xdr:rowOff>109080</xdr:rowOff>
    </xdr:to>
    <xdr:sp>
      <xdr:nvSpPr>
        <xdr:cNvPr id="16" name="CustomShape 1"/>
        <xdr:cNvSpPr/>
      </xdr:nvSpPr>
      <xdr:spPr>
        <a:xfrm>
          <a:off x="1698480" y="4267080"/>
          <a:ext cx="775440" cy="168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h ar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3</xdr:col>
      <xdr:colOff>454320</xdr:colOff>
      <xdr:row>22</xdr:row>
      <xdr:rowOff>58320</xdr:rowOff>
    </xdr:from>
    <xdr:to>
      <xdr:col>3</xdr:col>
      <xdr:colOff>454320</xdr:colOff>
      <xdr:row>29</xdr:row>
      <xdr:rowOff>129960</xdr:rowOff>
    </xdr:to>
    <xdr:sp>
      <xdr:nvSpPr>
        <xdr:cNvPr id="17" name="Line 1"/>
        <xdr:cNvSpPr/>
      </xdr:nvSpPr>
      <xdr:spPr>
        <a:xfrm flipV="1">
          <a:off x="1633320" y="3734280"/>
          <a:ext cx="0" cy="1209600"/>
        </a:xfrm>
        <a:prstGeom prst="line">
          <a:avLst/>
        </a:prstGeom>
        <a:ln>
          <a:solidFill>
            <a:srgbClr val="3465a4"/>
          </a:solidFill>
          <a:headEnd len="med" type="triangle" w="med"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151920</xdr:colOff>
      <xdr:row>21</xdr:row>
      <xdr:rowOff>45720</xdr:rowOff>
    </xdr:from>
    <xdr:to>
      <xdr:col>4</xdr:col>
      <xdr:colOff>164880</xdr:colOff>
      <xdr:row>31</xdr:row>
      <xdr:rowOff>26640</xdr:rowOff>
    </xdr:to>
    <xdr:sp>
      <xdr:nvSpPr>
        <xdr:cNvPr id="18" name="Line 1"/>
        <xdr:cNvSpPr/>
      </xdr:nvSpPr>
      <xdr:spPr>
        <a:xfrm flipH="1" flipV="1">
          <a:off x="1798200" y="3558960"/>
          <a:ext cx="12960" cy="1606680"/>
        </a:xfrm>
        <a:prstGeom prst="line">
          <a:avLst/>
        </a:prstGeom>
        <a:ln>
          <a:solidFill>
            <a:srgbClr val="3465a4"/>
          </a:solidFill>
          <a:headEnd len="med" type="triangle" w="med"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164520</xdr:colOff>
      <xdr:row>23</xdr:row>
      <xdr:rowOff>91440</xdr:rowOff>
    </xdr:from>
    <xdr:to>
      <xdr:col>1</xdr:col>
      <xdr:colOff>171000</xdr:colOff>
      <xdr:row>27</xdr:row>
      <xdr:rowOff>13320</xdr:rowOff>
    </xdr:to>
    <xdr:sp>
      <xdr:nvSpPr>
        <xdr:cNvPr id="19" name="Line 1"/>
        <xdr:cNvSpPr/>
      </xdr:nvSpPr>
      <xdr:spPr>
        <a:xfrm flipH="1">
          <a:off x="464760" y="3929760"/>
          <a:ext cx="6480" cy="572040"/>
        </a:xfrm>
        <a:prstGeom prst="line">
          <a:avLst/>
        </a:prstGeom>
        <a:ln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1</xdr:col>
      <xdr:colOff>171360</xdr:colOff>
      <xdr:row>23</xdr:row>
      <xdr:rowOff>130680</xdr:rowOff>
    </xdr:from>
    <xdr:to>
      <xdr:col>3</xdr:col>
      <xdr:colOff>265680</xdr:colOff>
      <xdr:row>24</xdr:row>
      <xdr:rowOff>136080</xdr:rowOff>
    </xdr:to>
    <xdr:sp>
      <xdr:nvSpPr>
        <xdr:cNvPr id="20" name="CustomShape 1"/>
        <xdr:cNvSpPr/>
      </xdr:nvSpPr>
      <xdr:spPr>
        <a:xfrm>
          <a:off x="471600" y="3969000"/>
          <a:ext cx="973080" cy="168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γ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112320</xdr:colOff>
      <xdr:row>29</xdr:row>
      <xdr:rowOff>110160</xdr:rowOff>
    </xdr:from>
    <xdr:to>
      <xdr:col>2</xdr:col>
      <xdr:colOff>406440</xdr:colOff>
      <xdr:row>30</xdr:row>
      <xdr:rowOff>115920</xdr:rowOff>
    </xdr:to>
    <xdr:sp>
      <xdr:nvSpPr>
        <xdr:cNvPr id="21" name="CustomShape 1"/>
        <xdr:cNvSpPr/>
      </xdr:nvSpPr>
      <xdr:spPr>
        <a:xfrm>
          <a:off x="112320" y="4924080"/>
          <a:ext cx="1005840" cy="1681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φ1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135720</xdr:colOff>
      <xdr:row>21</xdr:row>
      <xdr:rowOff>25200</xdr:rowOff>
    </xdr:from>
    <xdr:to>
      <xdr:col>2</xdr:col>
      <xdr:colOff>429840</xdr:colOff>
      <xdr:row>22</xdr:row>
      <xdr:rowOff>139680</xdr:rowOff>
    </xdr:to>
    <xdr:sp>
      <xdr:nvSpPr>
        <xdr:cNvPr id="22" name="CustomShape 1"/>
        <xdr:cNvSpPr/>
      </xdr:nvSpPr>
      <xdr:spPr>
        <a:xfrm>
          <a:off x="135720" y="3538440"/>
          <a:ext cx="1005840" cy="27720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φ1+</a:t>
          </a:r>
          <a:r>
            <a:rPr b="0" lang="fr-FR" sz="1200" spc="-1" strike="noStrike">
              <a:latin typeface="utkal"/>
            </a:rPr>
            <a:t>α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138240</xdr:colOff>
      <xdr:row>29</xdr:row>
      <xdr:rowOff>129600</xdr:rowOff>
    </xdr:from>
    <xdr:to>
      <xdr:col>4</xdr:col>
      <xdr:colOff>144360</xdr:colOff>
      <xdr:row>30</xdr:row>
      <xdr:rowOff>135720</xdr:rowOff>
    </xdr:to>
    <xdr:sp>
      <xdr:nvSpPr>
        <xdr:cNvPr id="23" name="CustomShape 1"/>
        <xdr:cNvSpPr/>
      </xdr:nvSpPr>
      <xdr:spPr>
        <a:xfrm>
          <a:off x="849960" y="4943520"/>
          <a:ext cx="940680" cy="168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α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217080</xdr:colOff>
      <xdr:row>21</xdr:row>
      <xdr:rowOff>5760</xdr:rowOff>
    </xdr:from>
    <xdr:to>
      <xdr:col>4</xdr:col>
      <xdr:colOff>223200</xdr:colOff>
      <xdr:row>22</xdr:row>
      <xdr:rowOff>11520</xdr:rowOff>
    </xdr:to>
    <xdr:sp>
      <xdr:nvSpPr>
        <xdr:cNvPr id="24" name="CustomShape 1"/>
        <xdr:cNvSpPr/>
      </xdr:nvSpPr>
      <xdr:spPr>
        <a:xfrm>
          <a:off x="928800" y="3519000"/>
          <a:ext cx="940680" cy="16848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>
          <a:sp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α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2</xdr:col>
      <xdr:colOff>144360</xdr:colOff>
      <xdr:row>25</xdr:row>
      <xdr:rowOff>65520</xdr:rowOff>
    </xdr:from>
    <xdr:to>
      <xdr:col>3</xdr:col>
      <xdr:colOff>295200</xdr:colOff>
      <xdr:row>27</xdr:row>
      <xdr:rowOff>38880</xdr:rowOff>
    </xdr:to>
    <xdr:sp>
      <xdr:nvSpPr>
        <xdr:cNvPr id="25" name="CustomShape 1"/>
        <xdr:cNvSpPr/>
      </xdr:nvSpPr>
      <xdr:spPr>
        <a:xfrm>
          <a:off x="856080" y="4228920"/>
          <a:ext cx="618120" cy="29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vert="vert" rot="5400000">
          <a:no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β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0</xdr:col>
      <xdr:colOff>102240</xdr:colOff>
      <xdr:row>25</xdr:row>
      <xdr:rowOff>44640</xdr:rowOff>
    </xdr:from>
    <xdr:to>
      <xdr:col>2</xdr:col>
      <xdr:colOff>8640</xdr:colOff>
      <xdr:row>27</xdr:row>
      <xdr:rowOff>18000</xdr:rowOff>
    </xdr:to>
    <xdr:sp>
      <xdr:nvSpPr>
        <xdr:cNvPr id="26" name="CustomShape 1"/>
        <xdr:cNvSpPr/>
      </xdr:nvSpPr>
      <xdr:spPr>
        <a:xfrm>
          <a:off x="102240" y="4208040"/>
          <a:ext cx="618120" cy="29844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vert="vert" rot="5400000">
          <a:noAutofit/>
        </a:bodyPr>
        <a:p>
          <a:pPr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β</a:t>
          </a:r>
          <a:endParaRPr b="0" lang="fr-FR" sz="12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68"/>
  <sheetViews>
    <sheetView showFormulas="false" showGridLines="true" showRowColHeaders="true" showZeros="true" rightToLeft="false" tabSelected="true" showOutlineSymbols="true" defaultGridColor="true" view="normal" topLeftCell="A4" colorId="64" zoomScale="150" zoomScaleNormal="150" zoomScalePageLayoutView="100" workbookViewId="0">
      <selection pane="topLeft" activeCell="E3" activeCellId="0" sqref="E3"/>
    </sheetView>
  </sheetViews>
  <sheetFormatPr defaultColWidth="11.921875" defaultRowHeight="12.8" zeroHeight="false" outlineLevelRow="0" outlineLevelCol="0"/>
  <cols>
    <col collapsed="false" customWidth="true" hidden="false" outlineLevel="0" max="1" min="1" style="1" width="4.26"/>
    <col collapsed="false" customWidth="true" hidden="false" outlineLevel="0" max="2" min="2" style="1" width="5.83"/>
    <col collapsed="false" customWidth="true" hidden="false" outlineLevel="0" max="9" min="3" style="1" width="6.62"/>
    <col collapsed="false" customWidth="true" hidden="false" outlineLevel="0" max="17" min="10" style="1" width="7.65"/>
    <col collapsed="false" customWidth="false" hidden="false" outlineLevel="0" max="1024" min="18" style="1" width="11.91"/>
  </cols>
  <sheetData>
    <row r="1" customFormat="false" ht="12.9" hidden="false" customHeight="false" outlineLevel="0" collapsed="false">
      <c r="B1" s="2" t="s">
        <v>0</v>
      </c>
      <c r="H1" s="3" t="s">
        <v>1</v>
      </c>
      <c r="J1" s="4"/>
    </row>
    <row r="2" customFormat="false" ht="12.8" hidden="false" customHeight="false" outlineLevel="0" collapsed="false">
      <c r="E2" s="5" t="s">
        <v>2</v>
      </c>
      <c r="F2" s="5" t="s">
        <v>3</v>
      </c>
      <c r="H2" s="3"/>
      <c r="L2" s="6" t="n">
        <v>44688</v>
      </c>
    </row>
    <row r="3" customFormat="false" ht="12.8" hidden="false" customHeight="false" outlineLevel="0" collapsed="false">
      <c r="B3" s="2" t="s">
        <v>4</v>
      </c>
      <c r="E3" s="7" t="n">
        <v>3</v>
      </c>
      <c r="F3" s="5" t="s">
        <v>5</v>
      </c>
      <c r="H3" s="2" t="s">
        <v>6</v>
      </c>
      <c r="I3" s="2"/>
      <c r="K3" s="5"/>
      <c r="L3" s="2" t="s">
        <v>7</v>
      </c>
    </row>
    <row r="4" customFormat="false" ht="12.8" hidden="false" customHeight="false" outlineLevel="0" collapsed="false">
      <c r="B4" s="2" t="s">
        <v>8</v>
      </c>
      <c r="E4" s="8" t="n">
        <f aca="false">$E$3/2/SIN($E$10*$E$8/2)</f>
        <v>8.63815572471545</v>
      </c>
      <c r="F4" s="9"/>
      <c r="G4" s="10"/>
      <c r="H4" s="11" t="s">
        <v>9</v>
      </c>
      <c r="I4" s="2"/>
      <c r="K4" s="12"/>
      <c r="L4" s="2"/>
    </row>
    <row r="5" customFormat="false" ht="12.8" hidden="false" customHeight="false" outlineLevel="0" collapsed="false">
      <c r="B5" s="1" t="s">
        <v>10</v>
      </c>
      <c r="E5" s="13"/>
      <c r="F5" s="5" t="s">
        <v>11</v>
      </c>
      <c r="H5" s="12"/>
      <c r="I5" s="2"/>
      <c r="K5" s="12"/>
      <c r="L5" s="2"/>
    </row>
    <row r="6" customFormat="false" ht="12.8" hidden="false" customHeight="false" outlineLevel="0" collapsed="false">
      <c r="B6" s="2" t="s">
        <v>12</v>
      </c>
      <c r="E6" s="13"/>
      <c r="F6" s="14" t="n">
        <f aca="false">E3</f>
        <v>3</v>
      </c>
      <c r="H6" s="12"/>
      <c r="I6" s="2"/>
      <c r="K6" s="15"/>
    </row>
    <row r="7" customFormat="false" ht="12.8" hidden="false" customHeight="false" outlineLevel="0" collapsed="false">
      <c r="D7" s="2" t="s">
        <v>13</v>
      </c>
      <c r="E7" s="13"/>
      <c r="G7" s="2" t="s">
        <v>14</v>
      </c>
      <c r="H7" s="12"/>
      <c r="I7" s="5" t="s">
        <v>3</v>
      </c>
      <c r="K7" s="2"/>
    </row>
    <row r="8" customFormat="false" ht="20.35" hidden="false" customHeight="false" outlineLevel="0" collapsed="false">
      <c r="C8" s="10" t="s">
        <v>15</v>
      </c>
      <c r="E8" s="7" t="n">
        <v>20</v>
      </c>
      <c r="F8" s="16" t="s">
        <v>16</v>
      </c>
      <c r="H8" s="7" t="n">
        <v>20</v>
      </c>
      <c r="I8" s="17" t="s">
        <v>17</v>
      </c>
    </row>
    <row r="9" customFormat="false" ht="12.8" hidden="false" customHeight="false" outlineLevel="0" collapsed="false">
      <c r="F9" s="5"/>
      <c r="H9" s="2" t="s">
        <v>18</v>
      </c>
    </row>
    <row r="10" customFormat="false" ht="12.8" hidden="false" customHeight="false" outlineLevel="0" collapsed="false">
      <c r="C10" s="2" t="s">
        <v>19</v>
      </c>
      <c r="D10" s="18" t="s">
        <v>20</v>
      </c>
      <c r="E10" s="19" t="n">
        <f aca="false">PI()/180</f>
        <v>0.0174532925199433</v>
      </c>
      <c r="H10" s="1" t="s">
        <v>21</v>
      </c>
      <c r="K10" s="2"/>
    </row>
    <row r="11" customFormat="false" ht="12.8" hidden="false" customHeight="false" outlineLevel="0" collapsed="false">
      <c r="A11" s="2"/>
      <c r="C11" s="19"/>
    </row>
    <row r="12" customFormat="false" ht="12.9" hidden="false" customHeight="false" outlineLevel="0" collapsed="false">
      <c r="B12" s="2" t="s">
        <v>22</v>
      </c>
      <c r="D12" s="3" t="s">
        <v>23</v>
      </c>
    </row>
    <row r="13" customFormat="false" ht="12.8" hidden="false" customHeight="false" outlineLevel="0" collapsed="false">
      <c r="D13" s="5" t="s">
        <v>24</v>
      </c>
      <c r="I13" s="5" t="s">
        <v>25</v>
      </c>
    </row>
    <row r="14" customFormat="false" ht="12.8" hidden="false" customHeight="false" outlineLevel="0" collapsed="false">
      <c r="B14" s="2" t="s">
        <v>26</v>
      </c>
      <c r="D14" s="20" t="n">
        <f aca="false">$E$4*2*SIN($E$10*E8/2)</f>
        <v>3</v>
      </c>
      <c r="G14" s="2" t="s">
        <v>27</v>
      </c>
      <c r="I14" s="20" t="n">
        <f aca="false">$D$14+2*$F$6*SIN($E$10*E8/2)</f>
        <v>4.04188906600158</v>
      </c>
    </row>
    <row r="15" customFormat="false" ht="12.8" hidden="false" customHeight="false" outlineLevel="0" collapsed="false">
      <c r="B15" s="2" t="s">
        <v>28</v>
      </c>
      <c r="G15" s="2" t="s">
        <v>29</v>
      </c>
    </row>
    <row r="17" customFormat="false" ht="12.9" hidden="false" customHeight="false" outlineLevel="0" collapsed="false">
      <c r="B17" s="2" t="s">
        <v>30</v>
      </c>
      <c r="D17" s="3" t="s">
        <v>31</v>
      </c>
      <c r="I17" s="20"/>
    </row>
    <row r="18" customFormat="false" ht="12.8" hidden="false" customHeight="false" outlineLevel="0" collapsed="false">
      <c r="A18" s="2" t="s">
        <v>32</v>
      </c>
      <c r="I18" s="5" t="s">
        <v>33</v>
      </c>
      <c r="K18" s="5" t="s">
        <v>34</v>
      </c>
    </row>
    <row r="19" customFormat="false" ht="12.8" hidden="false" customHeight="false" outlineLevel="0" collapsed="false">
      <c r="A19" s="21" t="s">
        <v>35</v>
      </c>
      <c r="G19" s="2"/>
      <c r="H19" s="2" t="s">
        <v>36</v>
      </c>
      <c r="I19" s="22" t="n">
        <f aca="false">E$4*2*SIN(E$10*$H$8/2)</f>
        <v>3</v>
      </c>
      <c r="J19" s="2" t="s">
        <v>37</v>
      </c>
      <c r="K19" s="23" t="n">
        <f aca="false">($E$4+$F$6)*2*SIN($E$10*$H$8/2)</f>
        <v>4.04188906600158</v>
      </c>
    </row>
    <row r="20" customFormat="false" ht="12.8" hidden="false" customHeight="false" outlineLevel="0" collapsed="false">
      <c r="A20" s="21"/>
      <c r="C20" s="22"/>
      <c r="E20" s="22"/>
    </row>
    <row r="21" customFormat="false" ht="12.8" hidden="false" customHeight="false" outlineLevel="0" collapsed="false">
      <c r="E21" s="0"/>
      <c r="F21" s="2" t="s">
        <v>38</v>
      </c>
      <c r="J21" s="2"/>
    </row>
    <row r="22" customFormat="false" ht="12.8" hidden="false" customHeight="false" outlineLevel="0" collapsed="false">
      <c r="E22" s="0"/>
      <c r="F22" s="2" t="s">
        <v>39</v>
      </c>
    </row>
    <row r="23" customFormat="false" ht="12.8" hidden="false" customHeight="false" outlineLevel="0" collapsed="false">
      <c r="E23" s="0"/>
      <c r="F23" s="2" t="s">
        <v>40</v>
      </c>
    </row>
    <row r="24" customFormat="false" ht="12.8" hidden="false" customHeight="false" outlineLevel="0" collapsed="false">
      <c r="E24" s="0"/>
      <c r="F24" s="2" t="s">
        <v>41</v>
      </c>
      <c r="H24" s="22"/>
    </row>
    <row r="25" customFormat="false" ht="12.8" hidden="false" customHeight="false" outlineLevel="0" collapsed="false">
      <c r="E25" s="0"/>
      <c r="F25" s="2" t="s">
        <v>42</v>
      </c>
      <c r="H25" s="22"/>
      <c r="I25" s="22"/>
      <c r="J25" s="22"/>
      <c r="K25" s="22"/>
      <c r="L25" s="22"/>
      <c r="M25" s="22"/>
      <c r="N25" s="22"/>
    </row>
    <row r="26" customFormat="false" ht="12.8" hidden="false" customHeight="false" outlineLevel="0" collapsed="false">
      <c r="E26" s="0"/>
      <c r="F26" s="2" t="s">
        <v>43</v>
      </c>
      <c r="H26" s="22"/>
      <c r="I26" s="22"/>
      <c r="J26" s="22"/>
      <c r="K26" s="22"/>
      <c r="L26" s="22"/>
      <c r="M26" s="22"/>
      <c r="N26" s="22"/>
    </row>
    <row r="27" customFormat="false" ht="12.8" hidden="false" customHeight="false" outlineLevel="0" collapsed="false">
      <c r="E27" s="0"/>
      <c r="F27" s="2" t="s">
        <v>44</v>
      </c>
      <c r="H27" s="22"/>
      <c r="I27" s="22"/>
      <c r="J27" s="22"/>
      <c r="K27" s="22"/>
      <c r="L27" s="22"/>
      <c r="M27" s="22"/>
      <c r="N27" s="22"/>
    </row>
    <row r="28" customFormat="false" ht="12.8" hidden="false" customHeight="false" outlineLevel="0" collapsed="false">
      <c r="E28" s="0"/>
      <c r="F28" s="2" t="s">
        <v>45</v>
      </c>
    </row>
    <row r="29" customFormat="false" ht="12.8" hidden="false" customHeight="false" outlineLevel="0" collapsed="false">
      <c r="E29" s="0"/>
      <c r="F29" s="2" t="s">
        <v>46</v>
      </c>
    </row>
    <row r="30" customFormat="false" ht="12.8" hidden="false" customHeight="false" outlineLevel="0" collapsed="false">
      <c r="E30" s="0"/>
      <c r="F30" s="2" t="s">
        <v>47</v>
      </c>
    </row>
    <row r="31" customFormat="false" ht="12.8" hidden="false" customHeight="false" outlineLevel="0" collapsed="false">
      <c r="E31" s="0"/>
      <c r="F31" s="2" t="s">
        <v>48</v>
      </c>
    </row>
    <row r="32" customFormat="false" ht="12.8" hidden="false" customHeight="false" outlineLevel="0" collapsed="false">
      <c r="E32" s="0"/>
      <c r="F32" s="2" t="s">
        <v>49</v>
      </c>
    </row>
    <row r="33" customFormat="false" ht="12.8" hidden="false" customHeight="false" outlineLevel="0" collapsed="false">
      <c r="O33" s="2"/>
    </row>
    <row r="34" customFormat="false" ht="12.8" hidden="false" customHeight="false" outlineLevel="0" collapsed="false">
      <c r="A34" s="2" t="s">
        <v>50</v>
      </c>
      <c r="K34" s="2"/>
      <c r="L34" s="24"/>
      <c r="M34" s="24" t="s">
        <v>51</v>
      </c>
      <c r="N34" s="24"/>
      <c r="O34" s="24"/>
      <c r="P34" s="24"/>
    </row>
    <row r="35" customFormat="false" ht="12.8" hidden="false" customHeight="false" outlineLevel="0" collapsed="false">
      <c r="B35" s="2" t="s">
        <v>52</v>
      </c>
      <c r="E35" s="1" t="s">
        <v>53</v>
      </c>
      <c r="F35" s="1" t="s">
        <v>53</v>
      </c>
      <c r="G35" s="1" t="s">
        <v>54</v>
      </c>
      <c r="H35" s="16" t="s">
        <v>55</v>
      </c>
      <c r="I35" s="16"/>
      <c r="J35" s="2" t="s">
        <v>56</v>
      </c>
      <c r="L35" s="25"/>
      <c r="M35" s="25" t="s">
        <v>57</v>
      </c>
      <c r="N35" s="24"/>
      <c r="O35" s="24"/>
      <c r="P35" s="24"/>
    </row>
    <row r="36" customFormat="false" ht="12.8" hidden="false" customHeight="false" outlineLevel="0" collapsed="false">
      <c r="C36" s="2" t="s">
        <v>58</v>
      </c>
      <c r="D36" s="2" t="s">
        <v>59</v>
      </c>
      <c r="E36" s="1" t="s">
        <v>60</v>
      </c>
      <c r="F36" s="2" t="s">
        <v>61</v>
      </c>
      <c r="H36" s="1" t="s">
        <v>62</v>
      </c>
      <c r="J36" s="2" t="s">
        <v>63</v>
      </c>
      <c r="L36" s="25"/>
      <c r="M36" s="25" t="s">
        <v>64</v>
      </c>
      <c r="N36" s="26"/>
      <c r="O36" s="27"/>
      <c r="P36" s="26"/>
    </row>
    <row r="37" customFormat="false" ht="12.8" hidden="false" customHeight="false" outlineLevel="0" collapsed="false">
      <c r="C37" s="21" t="s">
        <v>65</v>
      </c>
      <c r="D37" s="2" t="s">
        <v>66</v>
      </c>
      <c r="E37" s="17" t="s">
        <v>67</v>
      </c>
      <c r="F37" s="28" t="s">
        <v>68</v>
      </c>
      <c r="G37" s="28" t="s">
        <v>69</v>
      </c>
      <c r="H37" s="2" t="s">
        <v>70</v>
      </c>
      <c r="I37" s="2" t="s">
        <v>71</v>
      </c>
      <c r="J37" s="10" t="s">
        <v>72</v>
      </c>
      <c r="K37" s="29" t="s">
        <v>73</v>
      </c>
      <c r="L37" s="30"/>
      <c r="M37" s="25" t="s">
        <v>74</v>
      </c>
      <c r="N37" s="24"/>
      <c r="O37" s="25" t="s">
        <v>75</v>
      </c>
      <c r="P37" s="24"/>
    </row>
    <row r="38" customFormat="false" ht="12.8" hidden="false" customHeight="false" outlineLevel="0" collapsed="false">
      <c r="E38" s="1" t="s">
        <v>76</v>
      </c>
      <c r="J38" s="2" t="s">
        <v>77</v>
      </c>
      <c r="K38" s="2" t="s">
        <v>77</v>
      </c>
      <c r="L38" s="24"/>
      <c r="M38" s="31" t="s">
        <v>78</v>
      </c>
      <c r="N38" s="27" t="s">
        <v>79</v>
      </c>
      <c r="O38" s="31" t="s">
        <v>78</v>
      </c>
      <c r="P38" s="27" t="s">
        <v>79</v>
      </c>
    </row>
    <row r="39" customFormat="false" ht="12.8" hidden="false" customHeight="false" outlineLevel="0" collapsed="false">
      <c r="F39" s="5" t="s">
        <v>80</v>
      </c>
      <c r="G39" s="5" t="s">
        <v>81</v>
      </c>
      <c r="H39" s="5" t="s">
        <v>24</v>
      </c>
      <c r="I39" s="5" t="s">
        <v>25</v>
      </c>
      <c r="J39" s="5" t="s">
        <v>82</v>
      </c>
      <c r="K39" s="5" t="s">
        <v>83</v>
      </c>
      <c r="L39" s="24" t="s">
        <v>84</v>
      </c>
      <c r="M39" s="31" t="s">
        <v>85</v>
      </c>
      <c r="N39" s="31" t="s">
        <v>86</v>
      </c>
      <c r="O39" s="31" t="s">
        <v>87</v>
      </c>
      <c r="P39" s="31" t="s">
        <v>88</v>
      </c>
    </row>
    <row r="40" customFormat="false" ht="12.8" hidden="false" customHeight="false" outlineLevel="0" collapsed="false">
      <c r="A40" s="18" t="s">
        <v>89</v>
      </c>
      <c r="C40" s="5" t="s">
        <v>90</v>
      </c>
      <c r="D40" s="5" t="s">
        <v>90</v>
      </c>
      <c r="E40" s="5" t="s">
        <v>90</v>
      </c>
      <c r="F40" s="5" t="s">
        <v>90</v>
      </c>
      <c r="G40" s="5" t="s">
        <v>90</v>
      </c>
      <c r="H40" s="5" t="s">
        <v>5</v>
      </c>
      <c r="I40" s="5" t="s">
        <v>5</v>
      </c>
      <c r="J40" s="5" t="s">
        <v>5</v>
      </c>
      <c r="K40" s="5" t="s">
        <v>5</v>
      </c>
      <c r="L40" s="31"/>
      <c r="M40" s="31" t="s">
        <v>5</v>
      </c>
      <c r="N40" s="31" t="s">
        <v>5</v>
      </c>
      <c r="O40" s="31" t="s">
        <v>5</v>
      </c>
      <c r="P40" s="31" t="s">
        <v>5</v>
      </c>
    </row>
    <row r="41" customFormat="false" ht="12.8" hidden="false" customHeight="false" outlineLevel="0" collapsed="false">
      <c r="C41" s="32" t="n">
        <f aca="false">$A42*$E$8</f>
        <v>80</v>
      </c>
      <c r="D41" s="33" t="n">
        <f aca="false">1/$E$10*ATAN($M41/$N41)</f>
        <v>80</v>
      </c>
      <c r="E41" s="32" t="n">
        <f aca="false">$E$8/2</f>
        <v>10</v>
      </c>
      <c r="F41" s="34" t="n">
        <f aca="false">$H$8/2*COS($E$10*$D41)</f>
        <v>1.7364817766693</v>
      </c>
      <c r="G41" s="35"/>
      <c r="H41" s="33"/>
      <c r="I41" s="36"/>
      <c r="J41" s="33" t="n">
        <f aca="false">2*$N41*SIN($E$10*$H$8/2)</f>
        <v>0.520944533000791</v>
      </c>
      <c r="K41" s="33" t="n">
        <f aca="false">2*$P41*SIN($E$10*$H$8/2)</f>
        <v>0.701866670643065</v>
      </c>
      <c r="L41" s="37"/>
      <c r="M41" s="38" t="n">
        <f aca="false">$E$4*SIN($E$10*$C41)</f>
        <v>8.50692272942657</v>
      </c>
      <c r="N41" s="38" t="n">
        <f aca="false">$E$4*COS($E$10*$C41)</f>
        <v>1.5</v>
      </c>
      <c r="O41" s="38" t="n">
        <f aca="false">($E$4+$F$6)*SIN($E$10*$C41)</f>
        <v>11.4613459884632</v>
      </c>
      <c r="P41" s="38" t="n">
        <f aca="false">($E$4+$F$6)*COS($E$10*$C41)</f>
        <v>2.02094453300079</v>
      </c>
    </row>
    <row r="42" customFormat="false" ht="12.8" hidden="false" customHeight="false" outlineLevel="0" collapsed="false">
      <c r="A42" s="32" t="n">
        <v>4</v>
      </c>
      <c r="B42" s="32" t="s">
        <v>91</v>
      </c>
      <c r="C42" s="35"/>
      <c r="D42" s="33"/>
      <c r="E42" s="32" t="n">
        <f aca="false">$E$8/2</f>
        <v>10</v>
      </c>
      <c r="F42" s="34" t="n">
        <f aca="false">$H$8/2*COS($E$10*($D41+$D43)/2)</f>
        <v>3.42020143325669</v>
      </c>
      <c r="G42" s="34" t="n">
        <f aca="false">1/$E$10*ATAN((COS($E$10*$D43)-COS($E$10*$D41))*SIN($E$10*$H$8/2)/SIN($E$10*$E$8/2)/2/(1+$K$4))</f>
        <v>9.26761273639161</v>
      </c>
      <c r="H42" s="33" t="n">
        <f aca="false">$E$4*2*SIN($E$10*($C41-$C43)/2)</f>
        <v>3</v>
      </c>
      <c r="I42" s="33" t="n">
        <f aca="false">($E$4+$F$6)*2*SIN($E$10*($C41-$C43)/2)</f>
        <v>4.04188906600158</v>
      </c>
      <c r="J42" s="33" t="n">
        <f aca="false">(J41+J43)/2</f>
        <v>1.0104722665004</v>
      </c>
      <c r="K42" s="33" t="n">
        <f aca="false">(K41+K43)/2</f>
        <v>1.36140560182193</v>
      </c>
      <c r="L42" s="37"/>
      <c r="M42" s="38"/>
      <c r="N42" s="38"/>
      <c r="O42" s="24"/>
      <c r="P42" s="24"/>
    </row>
    <row r="43" customFormat="false" ht="12.8" hidden="false" customHeight="false" outlineLevel="0" collapsed="false">
      <c r="C43" s="2" t="n">
        <f aca="false">$A44*$E$8</f>
        <v>60</v>
      </c>
      <c r="D43" s="20" t="n">
        <f aca="false">1/$E$10*ATAN($M43/$N43)</f>
        <v>60</v>
      </c>
      <c r="E43" s="3" t="n">
        <f aca="false">$E$8/2</f>
        <v>10</v>
      </c>
      <c r="F43" s="39" t="n">
        <f aca="false">$H$8/2*COS($E$10*$D43)</f>
        <v>5</v>
      </c>
      <c r="G43" s="40"/>
      <c r="H43" s="41"/>
      <c r="I43" s="41"/>
      <c r="J43" s="41" t="n">
        <f aca="false">2*$N43*SIN($E$10*$H$8/2)</f>
        <v>1.5</v>
      </c>
      <c r="K43" s="41" t="n">
        <f aca="false">2*$P43*SIN($E$10*$H$8/2)</f>
        <v>2.02094453300079</v>
      </c>
      <c r="L43" s="42" t="n">
        <f aca="false">E43*J43/$J$49</f>
        <v>5</v>
      </c>
      <c r="M43" s="38" t="n">
        <f aca="false">$E$4*SIN($E$10*$C43)</f>
        <v>7.48086229944956</v>
      </c>
      <c r="N43" s="38" t="n">
        <f aca="false">$E$4*COS($E$10*$C43)</f>
        <v>4.31907786235772</v>
      </c>
      <c r="O43" s="38" t="n">
        <f aca="false">($E$4+$F$6)*SIN($E$10*$C43)</f>
        <v>10.0789385108029</v>
      </c>
      <c r="P43" s="38" t="n">
        <f aca="false">($E$4+$F$6)*COS($E$10*$C43)</f>
        <v>5.81907786235772</v>
      </c>
      <c r="R43" s="43"/>
    </row>
    <row r="44" customFormat="false" ht="12.8" hidden="false" customHeight="false" outlineLevel="0" collapsed="false">
      <c r="A44" s="44" t="n">
        <v>3</v>
      </c>
      <c r="B44" s="45" t="s">
        <v>92</v>
      </c>
      <c r="C44" s="46"/>
      <c r="D44" s="47" t="s">
        <v>93</v>
      </c>
      <c r="E44" s="3" t="n">
        <f aca="false">$E$8/2</f>
        <v>10</v>
      </c>
      <c r="F44" s="48" t="n">
        <f aca="false">$H$8/2*COS($E$10*($D43+$D45)/2)</f>
        <v>6.42787609686539</v>
      </c>
      <c r="G44" s="48" t="n">
        <f aca="false">1/$E$10*ATAN((COS($E$10*$D45)-COS($E$10*$D43))*SIN($E$10*$H$8/2)/SIN($E$10*$E$8/2)/2/(1+$K$4))</f>
        <v>7.57712862424236</v>
      </c>
      <c r="H44" s="49" t="n">
        <f aca="false">$E$4*2*SIN($E$10*($C43-$C45)/2)</f>
        <v>3</v>
      </c>
      <c r="I44" s="49" t="n">
        <f aca="false">($E$4+$F$6)*2*SIN($E$10*($C43-$C45)/2)</f>
        <v>4.04188906600158</v>
      </c>
      <c r="J44" s="50" t="n">
        <f aca="false">(J43+J45)/2</f>
        <v>1.89906666467847</v>
      </c>
      <c r="K44" s="50" t="n">
        <f aca="false">(K43+K45)/2</f>
        <v>2.55860559585733</v>
      </c>
      <c r="L44" s="51"/>
      <c r="M44" s="38"/>
      <c r="N44" s="38"/>
      <c r="O44" s="24"/>
      <c r="P44" s="24"/>
      <c r="R44" s="43"/>
    </row>
    <row r="45" customFormat="false" ht="12.8" hidden="false" customHeight="false" outlineLevel="0" collapsed="false">
      <c r="C45" s="2" t="n">
        <f aca="false">$A46*$E$8</f>
        <v>40</v>
      </c>
      <c r="D45" s="20" t="n">
        <f aca="false">1/$E$10*ATAN($M45/$N45)</f>
        <v>40</v>
      </c>
      <c r="E45" s="3" t="n">
        <f aca="false">$E$8/2</f>
        <v>10</v>
      </c>
      <c r="F45" s="39" t="n">
        <f aca="false">$H$8/2*COS($E$10*$D45)</f>
        <v>7.66044443118978</v>
      </c>
      <c r="G45" s="40"/>
      <c r="H45" s="41"/>
      <c r="I45" s="41"/>
      <c r="J45" s="41" t="n">
        <f aca="false">2*$N45*SIN($E$10*$H$8/2)</f>
        <v>2.29813332935693</v>
      </c>
      <c r="K45" s="41" t="n">
        <f aca="false">2*$P45*SIN($E$10*$H$8/2)</f>
        <v>3.09626665871387</v>
      </c>
      <c r="L45" s="42" t="n">
        <f aca="false">E45*J45/$J$49</f>
        <v>7.66044443118978</v>
      </c>
      <c r="M45" s="38" t="n">
        <f aca="false">$E$4*SIN($E$10*$C45)</f>
        <v>5.55249947038994</v>
      </c>
      <c r="N45" s="38" t="n">
        <f aca="false">$E$4*COS($E$10*$C45)</f>
        <v>6.61721119171466</v>
      </c>
      <c r="O45" s="38" t="n">
        <f aca="false">($E$4+$F$6)*SIN($E$10*$C45)</f>
        <v>7.48086229944956</v>
      </c>
      <c r="P45" s="38" t="n">
        <f aca="false">($E$4+$F$6)*COS($E$10*$C45)</f>
        <v>8.91534452107159</v>
      </c>
      <c r="R45" s="43"/>
    </row>
    <row r="46" customFormat="false" ht="12.8" hidden="false" customHeight="false" outlineLevel="0" collapsed="false">
      <c r="A46" s="44" t="n">
        <v>2</v>
      </c>
      <c r="B46" s="45" t="s">
        <v>94</v>
      </c>
      <c r="C46" s="46"/>
      <c r="D46" s="47" t="s">
        <v>95</v>
      </c>
      <c r="E46" s="3" t="n">
        <f aca="false">$E$8/2</f>
        <v>10</v>
      </c>
      <c r="F46" s="48" t="n">
        <f aca="false">$H$8/2*COS($E$10*($D45+$D47)/2)</f>
        <v>8.66025403784439</v>
      </c>
      <c r="G46" s="48" t="n">
        <f aca="false">1/$E$10*ATAN((COS($E$10*$D47)-COS($E$10*$D45))*SIN($E$10*$H$8/2)/SIN($E$10*$E$8/2)/2/(1+$K$4))</f>
        <v>4.96220973995461</v>
      </c>
      <c r="H46" s="49" t="n">
        <f aca="false">$E$4*2*SIN($E$10*($C45-$C47)/2)</f>
        <v>3</v>
      </c>
      <c r="I46" s="49" t="n">
        <f aca="false">($E$4+$F$6)*2*SIN($E$10*($C45-$C47)/2)</f>
        <v>4.04188906600158</v>
      </c>
      <c r="J46" s="50" t="n">
        <f aca="false">(J45+J47)/2</f>
        <v>2.55860559585733</v>
      </c>
      <c r="K46" s="50" t="n">
        <f aca="false">(K45+K47)/2</f>
        <v>3.4471999940354</v>
      </c>
      <c r="L46" s="51"/>
      <c r="M46" s="38"/>
      <c r="N46" s="38"/>
      <c r="O46" s="24"/>
      <c r="P46" s="24"/>
      <c r="R46" s="43"/>
    </row>
    <row r="47" customFormat="false" ht="12.8" hidden="false" customHeight="false" outlineLevel="0" collapsed="false">
      <c r="C47" s="2" t="n">
        <f aca="false">$A48*$E$8</f>
        <v>20</v>
      </c>
      <c r="D47" s="20" t="n">
        <f aca="false">1/$E$10*ATAN($M47/$N47)</f>
        <v>20</v>
      </c>
      <c r="E47" s="3" t="n">
        <f aca="false">$E$8/2</f>
        <v>10</v>
      </c>
      <c r="F47" s="39" t="n">
        <f aca="false">$H$8/2*COS($E$10*$D47)</f>
        <v>9.39692620785908</v>
      </c>
      <c r="G47" s="40"/>
      <c r="H47" s="41"/>
      <c r="I47" s="41"/>
      <c r="J47" s="41" t="n">
        <f aca="false">2*$N47*SIN($E$10*$H$8/2)</f>
        <v>2.81907786235772</v>
      </c>
      <c r="K47" s="41" t="n">
        <f aca="false">2*$P47*SIN($E$10*$H$8/2)</f>
        <v>3.79813332935693</v>
      </c>
      <c r="L47" s="42" t="n">
        <f aca="false">E47*J47/$J$49</f>
        <v>9.39692620785908</v>
      </c>
      <c r="M47" s="38" t="n">
        <f aca="false">$E$4*SIN($E$10*$C47)</f>
        <v>2.95442325903662</v>
      </c>
      <c r="N47" s="38" t="n">
        <f aca="false">$E$4*COS($E$10*$C47)</f>
        <v>8.11721119171466</v>
      </c>
      <c r="O47" s="38" t="n">
        <f aca="false">($E$4+$F$6)*SIN($E$10*$C47)</f>
        <v>3.98048368901363</v>
      </c>
      <c r="P47" s="38" t="n">
        <f aca="false">($E$4+$F$6)*COS($E$10*$C47)</f>
        <v>10.9362890540724</v>
      </c>
      <c r="R47" s="43"/>
    </row>
    <row r="48" customFormat="false" ht="12.8" hidden="false" customHeight="false" outlineLevel="0" collapsed="false">
      <c r="A48" s="44" t="n">
        <v>1</v>
      </c>
      <c r="B48" s="45" t="s">
        <v>96</v>
      </c>
      <c r="C48" s="46"/>
      <c r="D48" s="47" t="s">
        <v>97</v>
      </c>
      <c r="E48" s="3" t="n">
        <f aca="false">$E$8/2</f>
        <v>10</v>
      </c>
      <c r="F48" s="48" t="n">
        <f aca="false">$H$8/2*COS($E$10*($D47+$D49)/2)</f>
        <v>9.84807753012208</v>
      </c>
      <c r="G48" s="48" t="n">
        <f aca="false">1/$E$10*ATAN((COS($E$10*$D49)-COS($E$10*$D47))*SIN($E$10*$H$8/2)/SIN($E$10*$E$8/2)/2/(1+$K$4))</f>
        <v>1.72715580883459</v>
      </c>
      <c r="H48" s="49" t="n">
        <f aca="false">$E$4*2*SIN($E$10*($C47-$C49)/2)</f>
        <v>3</v>
      </c>
      <c r="I48" s="49" t="n">
        <f aca="false">($E$4+$F$6)*2*SIN($E$10*($C47-$C49)/2)</f>
        <v>4.04188906600158</v>
      </c>
      <c r="J48" s="50" t="n">
        <f aca="false">(J47+J49)/2</f>
        <v>2.90953893117886</v>
      </c>
      <c r="K48" s="50" t="n">
        <f aca="false">(K47+K49)/2</f>
        <v>3.92001119767926</v>
      </c>
      <c r="L48" s="51"/>
      <c r="M48" s="38"/>
      <c r="N48" s="38"/>
      <c r="O48" s="24"/>
      <c r="P48" s="24"/>
      <c r="R48" s="43"/>
    </row>
    <row r="49" customFormat="false" ht="12.8" hidden="false" customHeight="false" outlineLevel="0" collapsed="false">
      <c r="C49" s="2" t="n">
        <v>0</v>
      </c>
      <c r="D49" s="20" t="n">
        <f aca="false">1/$E$10*ATAN($M49/$N49)</f>
        <v>0</v>
      </c>
      <c r="E49" s="3" t="n">
        <f aca="false">$E$8/2</f>
        <v>10</v>
      </c>
      <c r="F49" s="39" t="n">
        <f aca="false">$H$8/2*COS($E$10*$D49)</f>
        <v>10</v>
      </c>
      <c r="H49" s="22"/>
      <c r="I49" s="22"/>
      <c r="J49" s="41" t="n">
        <f aca="false">2*$N49*SIN($E$10*$H$8/2)</f>
        <v>3</v>
      </c>
      <c r="K49" s="41" t="n">
        <f aca="false">2*$P49*SIN($E$10*$H$8/2)</f>
        <v>4.04188906600158</v>
      </c>
      <c r="L49" s="42" t="n">
        <f aca="false">E49*J49/$J$49</f>
        <v>10</v>
      </c>
      <c r="M49" s="38" t="n">
        <f aca="false">$E$4*SIN($E$10*$C49)</f>
        <v>0</v>
      </c>
      <c r="N49" s="38" t="n">
        <f aca="false">$E$4*COS($E$10*$C49)</f>
        <v>8.63815572471545</v>
      </c>
      <c r="O49" s="38" t="n">
        <f aca="false">($E$4+$F$6)*SIN($E$10*$C49)</f>
        <v>0</v>
      </c>
      <c r="P49" s="38" t="n">
        <f aca="false">($E$4+$F$6)*COS($E$10*$C49)</f>
        <v>11.6381557247154</v>
      </c>
      <c r="R49" s="43"/>
    </row>
    <row r="50" customFormat="false" ht="12.8" hidden="false" customHeight="false" outlineLevel="0" collapsed="false">
      <c r="B50" s="18" t="s">
        <v>98</v>
      </c>
      <c r="C50" s="1" t="s">
        <v>99</v>
      </c>
      <c r="L50" s="24"/>
      <c r="M50" s="24"/>
      <c r="N50" s="24"/>
      <c r="O50" s="24"/>
      <c r="P50" s="24"/>
      <c r="R50" s="43"/>
    </row>
    <row r="51" customFormat="false" ht="12.8" hidden="false" customHeight="false" outlineLevel="0" collapsed="false">
      <c r="A51" s="2" t="s">
        <v>100</v>
      </c>
      <c r="L51" s="24"/>
      <c r="M51" s="24"/>
      <c r="N51" s="24"/>
      <c r="O51" s="24"/>
      <c r="P51" s="24"/>
      <c r="R51" s="43"/>
    </row>
    <row r="52" customFormat="false" ht="12.8" hidden="false" customHeight="false" outlineLevel="0" collapsed="false">
      <c r="B52" s="1" t="s">
        <v>101</v>
      </c>
      <c r="L52" s="24"/>
      <c r="M52" s="24"/>
      <c r="N52" s="24"/>
      <c r="O52" s="24"/>
      <c r="P52" s="24"/>
      <c r="R52" s="43"/>
    </row>
    <row r="53" customFormat="false" ht="12.8" hidden="false" customHeight="false" outlineLevel="0" collapsed="false">
      <c r="C53" s="21" t="s">
        <v>102</v>
      </c>
      <c r="D53" s="2" t="s">
        <v>66</v>
      </c>
      <c r="H53" s="2" t="s">
        <v>103</v>
      </c>
      <c r="I53" s="2" t="s">
        <v>104</v>
      </c>
      <c r="J53" s="2" t="s">
        <v>105</v>
      </c>
      <c r="K53" s="2" t="s">
        <v>106</v>
      </c>
      <c r="L53" s="25"/>
      <c r="M53" s="24"/>
      <c r="N53" s="24"/>
      <c r="O53" s="24"/>
      <c r="P53" s="24"/>
      <c r="R53" s="43"/>
    </row>
    <row r="54" customFormat="false" ht="12.8" hidden="false" customHeight="false" outlineLevel="0" collapsed="false">
      <c r="C54" s="2" t="s">
        <v>107</v>
      </c>
      <c r="D54" s="2" t="s">
        <v>108</v>
      </c>
      <c r="J54" s="2" t="s">
        <v>77</v>
      </c>
      <c r="K54" s="2" t="s">
        <v>77</v>
      </c>
      <c r="L54" s="24"/>
      <c r="M54" s="24"/>
      <c r="N54" s="24"/>
      <c r="O54" s="24"/>
      <c r="P54" s="24"/>
      <c r="R54" s="43"/>
    </row>
    <row r="55" customFormat="false" ht="12.8" hidden="false" customHeight="false" outlineLevel="0" collapsed="false">
      <c r="L55" s="24"/>
      <c r="M55" s="24"/>
      <c r="N55" s="24"/>
      <c r="O55" s="24"/>
      <c r="P55" s="24"/>
      <c r="R55" s="43"/>
    </row>
    <row r="56" customFormat="false" ht="12.8" hidden="false" customHeight="false" outlineLevel="0" collapsed="false">
      <c r="C56" s="2" t="n">
        <f aca="false">$A57*$E$8</f>
        <v>80</v>
      </c>
      <c r="D56" s="20" t="n">
        <f aca="false">1/$E$10*ATAN($E$4*SIN($E$10*$C56)/($E$4*COS($E$10*C56)-$K$4*$E$4))</f>
        <v>80</v>
      </c>
      <c r="E56" s="3" t="n">
        <f aca="false">$E$8/2</f>
        <v>10</v>
      </c>
      <c r="F56" s="39" t="n">
        <f aca="false">$H$8/2*2*COS($E$10*$D56)</f>
        <v>3.47296355333861</v>
      </c>
      <c r="G56" s="3"/>
      <c r="H56" s="20"/>
      <c r="I56" s="20"/>
      <c r="J56" s="52" t="n">
        <f aca="false">2*$N56*SIN($E$10*2*$H$8/2)</f>
        <v>1.02606042997701</v>
      </c>
      <c r="K56" s="52" t="n">
        <f aca="false">2*$P56*SIN($E$10*2*$H$8/2)</f>
        <v>1.38240747766031</v>
      </c>
      <c r="L56" s="42" t="n">
        <f aca="false">E56*J56/$J$49</f>
        <v>3.42020143325668</v>
      </c>
      <c r="M56" s="38" t="n">
        <f aca="false">$E$4*SIN($E$10*$C56)</f>
        <v>8.50692272942657</v>
      </c>
      <c r="N56" s="38" t="n">
        <f aca="false">$E$4*COS($E$10*$C56)</f>
        <v>1.5</v>
      </c>
      <c r="O56" s="38" t="n">
        <f aca="false">($E$4+$F$6)*SIN($E$10*$C56)</f>
        <v>11.4613459884632</v>
      </c>
      <c r="P56" s="38" t="n">
        <f aca="false">($E$4+$F$6)*COS($E$10*$C56)</f>
        <v>2.02094453300079</v>
      </c>
      <c r="R56" s="43"/>
    </row>
    <row r="57" customFormat="false" ht="12.8" hidden="false" customHeight="false" outlineLevel="0" collapsed="false">
      <c r="A57" s="44" t="n">
        <v>4</v>
      </c>
      <c r="B57" s="45" t="s">
        <v>91</v>
      </c>
      <c r="C57" s="46"/>
      <c r="D57" s="47" t="n">
        <v>70</v>
      </c>
      <c r="E57" s="3" t="n">
        <f aca="false">$E$8/2</f>
        <v>10</v>
      </c>
      <c r="F57" s="48" t="n">
        <f aca="false">$H$8*COS($E$10*($D56+$D58)/2)</f>
        <v>6.84040286651338</v>
      </c>
      <c r="G57" s="48" t="n">
        <f aca="false">1/$E$10*ATAN((COS($E$10*$D58)-COS($E$10*$D56))*SIN($E$10*2*$H$8/2)/SIN($E$10*$E$8/2)/2)</f>
        <v>17.8170834497315</v>
      </c>
      <c r="H57" s="49" t="n">
        <f aca="false">$E$4*2*SIN($E$10*($C56-$C58)/2)</f>
        <v>3</v>
      </c>
      <c r="I57" s="49" t="n">
        <f aca="false">($E$4+$F$6)*2*SIN($E$10*($C56-$C58)/2)</f>
        <v>4.04188906600158</v>
      </c>
      <c r="J57" s="49" t="n">
        <f aca="false">(J56+J58)/2</f>
        <v>1.99024184450681</v>
      </c>
      <c r="K57" s="49" t="n">
        <f aca="false">(K56+K58)/2</f>
        <v>2.68144558333697</v>
      </c>
      <c r="L57" s="51"/>
      <c r="M57" s="24"/>
      <c r="N57" s="24"/>
      <c r="O57" s="24"/>
      <c r="P57" s="24"/>
      <c r="Q57" s="40"/>
      <c r="R57" s="43"/>
    </row>
    <row r="58" customFormat="false" ht="12.8" hidden="false" customHeight="false" outlineLevel="0" collapsed="false">
      <c r="C58" s="2" t="n">
        <f aca="false">$A59*$E$8</f>
        <v>60</v>
      </c>
      <c r="D58" s="20" t="n">
        <f aca="false">1/$E$10*ATAN($E$4*SIN($E$10*$C58)/($E$4*COS($E$10*C58)-$K$4*$E$4))</f>
        <v>60</v>
      </c>
      <c r="E58" s="3" t="n">
        <f aca="false">$E$8/2</f>
        <v>10</v>
      </c>
      <c r="F58" s="39" t="n">
        <f aca="false">$H$8/2*2*COS($E$10*$D58)</f>
        <v>10</v>
      </c>
      <c r="G58" s="41"/>
      <c r="H58" s="20"/>
      <c r="I58" s="20"/>
      <c r="J58" s="52" t="n">
        <f aca="false">2*$N58*SIN($E$10*2*$H$8/2)</f>
        <v>2.95442325903662</v>
      </c>
      <c r="K58" s="52" t="n">
        <f aca="false">2*$P58*SIN($E$10*2*$H$8/2)</f>
        <v>3.98048368901363</v>
      </c>
      <c r="L58" s="42" t="n">
        <f aca="false">E58*J58/$J$49</f>
        <v>9.84807753012208</v>
      </c>
      <c r="M58" s="38" t="n">
        <f aca="false">$E$4*SIN($E$10*$C58)</f>
        <v>7.48086229944956</v>
      </c>
      <c r="N58" s="38" t="n">
        <f aca="false">$E$4*COS($E$10*$C58)</f>
        <v>4.31907786235772</v>
      </c>
      <c r="O58" s="38" t="n">
        <f aca="false">($E$4+$F$6)*SIN($E$10*$C58)</f>
        <v>10.0789385108029</v>
      </c>
      <c r="P58" s="38" t="n">
        <f aca="false">($E$4+$F$6)*COS($E$10*$C58)</f>
        <v>5.81907786235772</v>
      </c>
      <c r="R58" s="43"/>
    </row>
    <row r="59" customFormat="false" ht="12.8" hidden="false" customHeight="false" outlineLevel="0" collapsed="false">
      <c r="A59" s="2" t="n">
        <v>3</v>
      </c>
      <c r="B59" s="2" t="s">
        <v>109</v>
      </c>
      <c r="L59" s="24"/>
      <c r="M59" s="24"/>
      <c r="N59" s="24"/>
      <c r="O59" s="24"/>
      <c r="P59" s="24"/>
    </row>
    <row r="60" customFormat="false" ht="12.8" hidden="false" customHeight="false" outlineLevel="0" collapsed="false">
      <c r="D60" s="2" t="s">
        <v>110</v>
      </c>
    </row>
    <row r="61" customFormat="false" ht="12.8" hidden="false" customHeight="false" outlineLevel="0" collapsed="false">
      <c r="A61" s="2"/>
      <c r="E61" s="2"/>
      <c r="J61" s="1" t="s">
        <v>111</v>
      </c>
    </row>
    <row r="62" customFormat="false" ht="12.8" hidden="false" customHeight="false" outlineLevel="0" collapsed="false">
      <c r="A62" s="2" t="s">
        <v>38</v>
      </c>
      <c r="J62" s="1" t="s">
        <v>112</v>
      </c>
    </row>
    <row r="63" customFormat="false" ht="12.8" hidden="false" customHeight="false" outlineLevel="0" collapsed="false">
      <c r="B63" s="2" t="s">
        <v>113</v>
      </c>
      <c r="F63" s="2" t="s">
        <v>114</v>
      </c>
      <c r="J63" s="1" t="s">
        <v>115</v>
      </c>
    </row>
    <row r="64" customFormat="false" ht="12.8" hidden="false" customHeight="false" outlineLevel="0" collapsed="false">
      <c r="B64" s="2" t="s">
        <v>116</v>
      </c>
      <c r="F64" s="2" t="s">
        <v>117</v>
      </c>
      <c r="J64" s="1" t="s">
        <v>118</v>
      </c>
    </row>
    <row r="65" customFormat="false" ht="12.8" hidden="false" customHeight="false" outlineLevel="0" collapsed="false">
      <c r="B65" s="2" t="s">
        <v>119</v>
      </c>
      <c r="J65" s="1" t="s">
        <v>120</v>
      </c>
    </row>
    <row r="66" customFormat="false" ht="12.8" hidden="false" customHeight="false" outlineLevel="0" collapsed="false">
      <c r="B66" s="2"/>
      <c r="E66" s="2" t="s">
        <v>121</v>
      </c>
      <c r="F66" s="1" t="s">
        <v>122</v>
      </c>
    </row>
    <row r="67" customFormat="false" ht="12.8" hidden="false" customHeight="false" outlineLevel="0" collapsed="false">
      <c r="B67" s="2"/>
      <c r="E67" s="53" t="s">
        <v>68</v>
      </c>
      <c r="F67" s="1" t="s">
        <v>123</v>
      </c>
    </row>
    <row r="68" customFormat="false" ht="12.8" hidden="false" customHeight="false" outlineLevel="0" collapsed="false">
      <c r="E68" s="53" t="s">
        <v>69</v>
      </c>
      <c r="F68" s="1" t="s">
        <v>124</v>
      </c>
    </row>
  </sheetData>
  <sheetProtection sheet="true" password="ccd4" objects="true" scenarios="true" selectLockedCells="true"/>
  <printOptions headings="true" gridLines="tru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956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2020-07-30T16:24:29Z</dcterms:created>
  <dc:creator/>
  <dc:description/>
  <dc:language>fr-FR</dc:language>
  <cp:lastModifiedBy/>
  <cp:lastPrinted>2022-02-20T23:54:25Z</cp:lastPrinted>
  <dcterms:modified xsi:type="dcterms:W3CDTF">2022-05-08T23:33:36Z</dcterms:modified>
  <cp:revision>226</cp:revision>
  <dc:subject/>
  <dc:title/>
</cp:coreProperties>
</file>